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ipzter/Documents/Key Data/Zoning - Village Centers/Rasala Documents/"/>
    </mc:Choice>
  </mc:AlternateContent>
  <xr:revisionPtr revIDLastSave="0" documentId="13_ncr:1_{BB874D38-7902-FA4B-AFF2-F0C1124C2940}" xr6:coauthVersionLast="47" xr6:coauthVersionMax="47" xr10:uidLastSave="{00000000-0000-0000-0000-000000000000}"/>
  <bookViews>
    <workbookView xWindow="20620" yWindow="2460" windowWidth="28040" windowHeight="19340" xr2:uid="{981D0A97-205E-6940-8C94-52ACED96A5DF}"/>
  </bookViews>
  <sheets>
    <sheet name="Sheet1" sheetId="1" r:id="rId1"/>
  </sheets>
  <definedNames>
    <definedName name="_xlnm.Print_Area" localSheetId="0">Sheet1!$A$1:$F$143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5" i="1" l="1"/>
  <c r="B134" i="1"/>
  <c r="B130" i="1"/>
  <c r="B126" i="1"/>
  <c r="B108" i="1"/>
  <c r="D80" i="1"/>
  <c r="C80" i="1"/>
  <c r="D76" i="1"/>
  <c r="D75" i="1"/>
  <c r="D77" i="1" s="1"/>
  <c r="C76" i="1"/>
  <c r="C75" i="1"/>
  <c r="C77" i="1" s="1"/>
  <c r="D60" i="1"/>
  <c r="D53" i="1"/>
  <c r="D52" i="1"/>
  <c r="D51" i="1"/>
  <c r="C52" i="1"/>
  <c r="C51" i="1"/>
  <c r="D35" i="1"/>
  <c r="D28" i="1"/>
  <c r="D30" i="1" s="1"/>
  <c r="D32" i="1" s="1"/>
  <c r="D27" i="1"/>
  <c r="D26" i="1"/>
  <c r="D25" i="1"/>
  <c r="C27" i="1"/>
  <c r="C26" i="1"/>
  <c r="C25" i="1"/>
  <c r="C60" i="1"/>
  <c r="C53" i="1"/>
  <c r="C55" i="1" s="1"/>
  <c r="C57" i="1" s="1"/>
  <c r="B47" i="1"/>
  <c r="C35" i="1"/>
  <c r="C28" i="1"/>
  <c r="C31" i="1" s="1"/>
  <c r="B132" i="1" l="1"/>
  <c r="B136" i="1"/>
  <c r="B138" i="1"/>
  <c r="B139" i="1" s="1"/>
  <c r="C81" i="1"/>
  <c r="D81" i="1"/>
  <c r="D55" i="1"/>
  <c r="D57" i="1" s="1"/>
  <c r="D56" i="1"/>
  <c r="D31" i="1"/>
  <c r="C61" i="1"/>
  <c r="C56" i="1"/>
  <c r="C30" i="1"/>
  <c r="C32" i="1" s="1"/>
  <c r="D61" i="1" l="1"/>
  <c r="C36" i="1"/>
</calcChain>
</file>

<file path=xl/sharedStrings.xml><?xml version="1.0" encoding="utf-8"?>
<sst xmlns="http://schemas.openxmlformats.org/spreadsheetml/2006/main" count="217" uniqueCount="126">
  <si>
    <t>Property &amp; Data Fields</t>
  </si>
  <si>
    <t>Values</t>
  </si>
  <si>
    <t>714-724 Beacon St {office}</t>
  </si>
  <si>
    <t>Lot Size SF</t>
  </si>
  <si>
    <t>Computations</t>
  </si>
  <si>
    <t>Frontage FT</t>
  </si>
  <si>
    <t>Surface Parking</t>
  </si>
  <si>
    <t xml:space="preserve">  Building A Footprint SF</t>
  </si>
  <si>
    <t xml:space="preserve">  Building B Footprint SF</t>
  </si>
  <si>
    <t xml:space="preserve">  Building C Footprint SF</t>
  </si>
  <si>
    <t xml:space="preserve">  FP = Total Footprint</t>
  </si>
  <si>
    <t xml:space="preserve">  GFA =Gross Floor Area</t>
  </si>
  <si>
    <t xml:space="preserve">  GFA/FP</t>
  </si>
  <si>
    <t>Underground Parking</t>
  </si>
  <si>
    <t>Combined Lot</t>
  </si>
  <si>
    <t xml:space="preserve">  1359 Centre St {office}</t>
  </si>
  <si>
    <t xml:space="preserve">  1365 Centre St {gas station}</t>
  </si>
  <si>
    <t xml:space="preserve">  Open Space</t>
  </si>
  <si>
    <t>1359 Centre St {office}</t>
  </si>
  <si>
    <t xml:space="preserve">  GAU = Gross Area per Unit</t>
  </si>
  <si>
    <t>Underground Parking {less viable}</t>
  </si>
  <si>
    <t>Notes or Formulas</t>
  </si>
  <si>
    <t xml:space="preserve">  FP3 = Floor 3 Footprint</t>
  </si>
  <si>
    <t>GFA - 2 * FP</t>
  </si>
  <si>
    <t xml:space="preserve">  FP3/FP</t>
  </si>
  <si>
    <t>ROUND(GFA/FP,2)</t>
  </si>
  <si>
    <t>ROUND(FP3/FP,2)</t>
  </si>
  <si>
    <t xml:space="preserve">  Units {on slide}</t>
  </si>
  <si>
    <t>ROUNDDOWN(GFA/GAU,0)</t>
  </si>
  <si>
    <t xml:space="preserve">  Units {by computation #1}</t>
  </si>
  <si>
    <t xml:space="preserve">  Units {by computation #2}</t>
  </si>
  <si>
    <t>2*ROUNDDOWN(FP/GAU,0) + ROUNDDOWN(FP3/GAU,0)</t>
  </si>
  <si>
    <t>Lot Size SF {on slide}</t>
  </si>
  <si>
    <t>Lot Size SF {by computation}</t>
  </si>
  <si>
    <t xml:space="preserve">  Building A Footprint SF on Floor 3</t>
  </si>
  <si>
    <t xml:space="preserve">  Building B Footprint SF on Floor 3</t>
  </si>
  <si>
    <t xml:space="preserve">  Building C Footprint SF on Floor 3</t>
  </si>
  <si>
    <t>Multiply by 2/3</t>
  </si>
  <si>
    <t>Total of the footprint of each building</t>
  </si>
  <si>
    <t>Total of the number of units of size GAU on each floor of each building</t>
  </si>
  <si>
    <t>From slide 8</t>
  </si>
  <si>
    <t>From slide 7</t>
  </si>
  <si>
    <t xml:space="preserve">  Units {by computation #3}</t>
  </si>
  <si>
    <t>Standard GAU used on all slides</t>
  </si>
  <si>
    <t>From slide 6</t>
  </si>
  <si>
    <t>From assessor's database</t>
  </si>
  <si>
    <t>By addition using data from assessor's database</t>
  </si>
  <si>
    <t>From slide 9</t>
  </si>
  <si>
    <t>From slide 10</t>
  </si>
  <si>
    <t>From slide 11</t>
  </si>
  <si>
    <t>Example 1: Slides 6-7: Lot Size Greater than 30000 SF</t>
  </si>
  <si>
    <t>Example 2: Slides 8-9: Combining Two Lots</t>
  </si>
  <si>
    <t>One of three buildings treated as a "Residential Building Comparison for VC1"</t>
  </si>
  <si>
    <t>Example 3: Slides 10-11: Small Lot</t>
  </si>
  <si>
    <t>Example 4: Slide 4: 11 Washington St</t>
  </si>
  <si>
    <t>Multi-Family Residential</t>
  </si>
  <si>
    <t>Building Details</t>
  </si>
  <si>
    <t>6-unit converted Victorian</t>
  </si>
  <si>
    <t>From Assessor's Database</t>
  </si>
  <si>
    <t>Total SF for Units 1-6</t>
  </si>
  <si>
    <t>Stated on slide 4</t>
  </si>
  <si>
    <t>Each building is accompanied by a photo</t>
  </si>
  <si>
    <t>Building Type</t>
  </si>
  <si>
    <t>Example 5: Slide 5: Minimum Lot Size for 4000 SF Building Footprint</t>
  </si>
  <si>
    <t>This last example makes the assumption that the right side of the lot abuts a residential district</t>
  </si>
  <si>
    <t>Critical dimensions in the last example</t>
  </si>
  <si>
    <t>We focus on the last example on this slide since that is only example that uses surface parking</t>
  </si>
  <si>
    <t>Building Frontage x Building Depth</t>
  </si>
  <si>
    <t>Based on: right side abuts a residential district</t>
  </si>
  <si>
    <t>Building Frontage + Left side setback + Right side setback</t>
  </si>
  <si>
    <t>Lot width computation</t>
  </si>
  <si>
    <t>Lot depth computation</t>
  </si>
  <si>
    <t>Minimum front setback</t>
  </si>
  <si>
    <t>Assumes two rows of parked cars plus required space between these rows</t>
  </si>
  <si>
    <t>Front setback + Building Depth + Parking Depth</t>
  </si>
  <si>
    <t>Lot size computation</t>
  </si>
  <si>
    <t>Parkling computation</t>
  </si>
  <si>
    <t>Usable open space computation</t>
  </si>
  <si>
    <t>Lot width x Lot depth</t>
  </si>
  <si>
    <t>Parking lot depth x (Left side setback + Building Frontage)</t>
  </si>
  <si>
    <t>Driveway area + Parking lot area</t>
  </si>
  <si>
    <t>Left side setback x (Front setback + Building Depth)</t>
  </si>
  <si>
    <t>Lot size - Building Footprint - Total parking requirements</t>
  </si>
  <si>
    <t>Required width for a two way driveway</t>
  </si>
  <si>
    <t>Lot width in FT</t>
  </si>
  <si>
    <t>Parkling lot depth in FT</t>
  </si>
  <si>
    <t>Note 2: The surface parking requirements (6040 SF) are 1.5 times the building footprint (4000 SF).</t>
  </si>
  <si>
    <t>Data Study of the Examples from the Zoning Slides of the ZAP meeting on 2022-12-12</t>
  </si>
  <si>
    <t>by Richard Rasala</t>
  </si>
  <si>
    <t>The Floor 3 Footprint (FP3) may be calculated as GFA - 2*FP</t>
  </si>
  <si>
    <t>Note 2: Slides often provide the building Footprint (FP) and the Gross Floor Area (GFA) of the the building or set of buildings in the example</t>
  </si>
  <si>
    <t>Opening Notes</t>
  </si>
  <si>
    <t>Note 1: All slildes use the same value for the Gross Area per residential Unit (GAU), namely, 1000 SF</t>
  </si>
  <si>
    <t>Note 3: An estimate of the number of units possible in a building or a set of buildings is usually given on a slide</t>
  </si>
  <si>
    <t>The spreadsheet calculations show that this estimated unit count is usually ROUNDDOWN(GFA/GAU), except when GFA is almost an exact multiple of GAU</t>
  </si>
  <si>
    <t>Sometimes, by examining how many units may actually fit on each floor of each building, one may get a smaller estimate of the total number of units possible</t>
  </si>
  <si>
    <t>Slide 11 notes that underground parking is less viable with this building size</t>
  </si>
  <si>
    <t>From Google Maps</t>
  </si>
  <si>
    <t>Front Setback FT</t>
  </si>
  <si>
    <t>Footprint SF</t>
  </si>
  <si>
    <t xml:space="preserve">  Unit 1 {4 RM 2 BR} SF</t>
  </si>
  <si>
    <t xml:space="preserve">  Unit 2 {4 RM 1 BR} SF</t>
  </si>
  <si>
    <t xml:space="preserve">  Unit 3 {4 RM 2 BR} SF</t>
  </si>
  <si>
    <t xml:space="preserve">  Unit 4 {4 RM 2 BR} SF</t>
  </si>
  <si>
    <t xml:space="preserve">  Unit 5 {5 RM 2 BR} SF</t>
  </si>
  <si>
    <t xml:space="preserve">  Unit 6 {5 RM 2 BR} SF</t>
  </si>
  <si>
    <t>Unit areas from Assessor's Database</t>
  </si>
  <si>
    <t>Note: The lot size (60002 SF) is about 15 times the size of the building footprint (3831 SF)</t>
  </si>
  <si>
    <t>Building Frontage FT</t>
  </si>
  <si>
    <t>Building Depth FT</t>
  </si>
  <si>
    <t>Building Footprint SF</t>
  </si>
  <si>
    <t>Left side setback FT</t>
  </si>
  <si>
    <t>Right side setback FT</t>
  </si>
  <si>
    <t>Front setback FT</t>
  </si>
  <si>
    <t>Lot depth FT</t>
  </si>
  <si>
    <t>Lot size SF</t>
  </si>
  <si>
    <t>Driveway area SF</t>
  </si>
  <si>
    <t>Parking lot area SF</t>
  </si>
  <si>
    <t>Total parking requirements SF</t>
  </si>
  <si>
    <t>Usable open space SF</t>
  </si>
  <si>
    <t>Usable open space, as percentage</t>
  </si>
  <si>
    <t>Usable open space / Lot size, as percentage</t>
  </si>
  <si>
    <t>Note 1: For some reason, slide 5 gives the usable open space as 27% rather than the value 23%, as computed via the dimension data</t>
  </si>
  <si>
    <t>This assumption results in a right side setback of 15 feet, a lot size of 13050 SF, and usable open of 23%</t>
  </si>
  <si>
    <t>Without this assumption, the right side setback would be 10 feet and that would result in a smaller lot size (12180 SF) and a smaller percentage of open space (18%)</t>
  </si>
  <si>
    <t>The spreadsheet calculations show that FP3 is essentially (2/3)*FP in all examples, within roundoff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</si>
</sst>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23D08-0857-EA4B-9910-E6EED0B551F5}">
  <sheetPr>
    <pageSetUpPr fitToPage="1"/>
  </sheetPr>
  <dimension ref="A1:F142"/>
  <sheetViews>
    <sheetView tabSelected="1" zoomScale="120" zoomScaleNormal="120" workbookViewId="0">
      <selection activeCell="A11" sqref="A11"/>
    </sheetView>
  </sheetViews>
  <sheetFormatPr baseColWidth="10" defaultRowHeight="16" x14ac:dyDescent="0.2"/>
  <cols>
    <col min="1" max="1" width="32.83203125" style="1" customWidth="1"/>
    <col min="2" max="2" width="12.83203125" customWidth="1"/>
    <col min="3" max="4" width="20.83203125" customWidth="1"/>
    <col min="5" max="5" width="4.83203125" customWidth="1"/>
    <col min="6" max="6" width="64.83203125" style="1" customWidth="1"/>
  </cols>
  <sheetData>
    <row r="1" spans="1:1" x14ac:dyDescent="0.2">
      <c r="A1" s="1" t="s">
        <v>87</v>
      </c>
    </row>
    <row r="2" spans="1:1" x14ac:dyDescent="0.2">
      <c r="A2" s="1" t="s">
        <v>88</v>
      </c>
    </row>
    <row r="4" spans="1:1" x14ac:dyDescent="0.2">
      <c r="A4" s="9" t="s">
        <v>91</v>
      </c>
    </row>
    <row r="5" spans="1:1" x14ac:dyDescent="0.2">
      <c r="A5" s="9"/>
    </row>
    <row r="6" spans="1:1" x14ac:dyDescent="0.2">
      <c r="A6" s="9" t="s">
        <v>92</v>
      </c>
    </row>
    <row r="7" spans="1:1" x14ac:dyDescent="0.2">
      <c r="A7" s="9"/>
    </row>
    <row r="8" spans="1:1" x14ac:dyDescent="0.2">
      <c r="A8" s="9" t="s">
        <v>90</v>
      </c>
    </row>
    <row r="9" spans="1:1" x14ac:dyDescent="0.2">
      <c r="A9" s="9" t="s">
        <v>89</v>
      </c>
    </row>
    <row r="10" spans="1:1" x14ac:dyDescent="0.2">
      <c r="A10" s="9" t="s">
        <v>125</v>
      </c>
    </row>
    <row r="11" spans="1:1" x14ac:dyDescent="0.2">
      <c r="A11" s="9"/>
    </row>
    <row r="12" spans="1:1" x14ac:dyDescent="0.2">
      <c r="A12" s="9" t="s">
        <v>93</v>
      </c>
    </row>
    <row r="13" spans="1:1" x14ac:dyDescent="0.2">
      <c r="A13" s="9" t="s">
        <v>94</v>
      </c>
    </row>
    <row r="14" spans="1:1" x14ac:dyDescent="0.2">
      <c r="A14" s="9" t="s">
        <v>95</v>
      </c>
    </row>
    <row r="15" spans="1:1" x14ac:dyDescent="0.2">
      <c r="A15" s="9"/>
    </row>
    <row r="16" spans="1:1" x14ac:dyDescent="0.2">
      <c r="A16" s="1" t="s">
        <v>50</v>
      </c>
    </row>
    <row r="18" spans="1:6" x14ac:dyDescent="0.2">
      <c r="A18" s="2" t="s">
        <v>0</v>
      </c>
      <c r="B18" s="2" t="s">
        <v>1</v>
      </c>
      <c r="C18" s="2" t="s">
        <v>4</v>
      </c>
      <c r="D18" s="2" t="s">
        <v>4</v>
      </c>
      <c r="E18" s="2"/>
      <c r="F18" s="2" t="s">
        <v>21</v>
      </c>
    </row>
    <row r="19" spans="1:6" x14ac:dyDescent="0.2">
      <c r="A19" s="1" t="s">
        <v>2</v>
      </c>
      <c r="C19" s="8" t="s">
        <v>13</v>
      </c>
      <c r="D19" s="8" t="s">
        <v>6</v>
      </c>
    </row>
    <row r="20" spans="1:6" x14ac:dyDescent="0.2">
      <c r="A20" s="1" t="s">
        <v>3</v>
      </c>
      <c r="B20">
        <v>31221</v>
      </c>
      <c r="E20" s="8"/>
      <c r="F20" s="1" t="s">
        <v>44</v>
      </c>
    </row>
    <row r="21" spans="1:6" x14ac:dyDescent="0.2">
      <c r="A21" s="1" t="s">
        <v>5</v>
      </c>
      <c r="B21">
        <v>160</v>
      </c>
      <c r="F21" s="1" t="s">
        <v>44</v>
      </c>
    </row>
    <row r="22" spans="1:6" x14ac:dyDescent="0.2">
      <c r="A22" s="1" t="s">
        <v>7</v>
      </c>
      <c r="C22">
        <v>3770</v>
      </c>
      <c r="D22">
        <v>2400</v>
      </c>
      <c r="F22" s="1" t="s">
        <v>41</v>
      </c>
    </row>
    <row r="23" spans="1:6" x14ac:dyDescent="0.2">
      <c r="A23" s="1" t="s">
        <v>8</v>
      </c>
      <c r="C23">
        <v>4000</v>
      </c>
      <c r="D23">
        <v>2400</v>
      </c>
      <c r="F23" s="1" t="s">
        <v>41</v>
      </c>
    </row>
    <row r="24" spans="1:6" x14ac:dyDescent="0.2">
      <c r="A24" s="1" t="s">
        <v>9</v>
      </c>
      <c r="C24">
        <v>4000</v>
      </c>
      <c r="D24">
        <v>3650</v>
      </c>
      <c r="F24" s="1" t="s">
        <v>41</v>
      </c>
    </row>
    <row r="25" spans="1:6" x14ac:dyDescent="0.2">
      <c r="A25" s="1" t="s">
        <v>34</v>
      </c>
      <c r="C25">
        <f t="shared" ref="C25:D27" si="0">ROUNDDOWN(C22*2/3,0)</f>
        <v>2513</v>
      </c>
      <c r="D25">
        <f t="shared" si="0"/>
        <v>1600</v>
      </c>
      <c r="F25" s="1" t="s">
        <v>37</v>
      </c>
    </row>
    <row r="26" spans="1:6" x14ac:dyDescent="0.2">
      <c r="A26" s="1" t="s">
        <v>35</v>
      </c>
      <c r="C26">
        <f t="shared" si="0"/>
        <v>2666</v>
      </c>
      <c r="D26">
        <f t="shared" si="0"/>
        <v>1600</v>
      </c>
      <c r="F26" s="1" t="s">
        <v>37</v>
      </c>
    </row>
    <row r="27" spans="1:6" x14ac:dyDescent="0.2">
      <c r="A27" s="1" t="s">
        <v>36</v>
      </c>
      <c r="C27">
        <f t="shared" si="0"/>
        <v>2666</v>
      </c>
      <c r="D27">
        <f t="shared" si="0"/>
        <v>2433</v>
      </c>
      <c r="F27" s="1" t="s">
        <v>37</v>
      </c>
    </row>
    <row r="28" spans="1:6" x14ac:dyDescent="0.2">
      <c r="A28" s="1" t="s">
        <v>10</v>
      </c>
      <c r="C28">
        <f>SUM(C22:C24)</f>
        <v>11770</v>
      </c>
      <c r="D28">
        <f>SUM(D22:D24)</f>
        <v>8450</v>
      </c>
      <c r="F28" s="1" t="s">
        <v>38</v>
      </c>
    </row>
    <row r="29" spans="1:6" x14ac:dyDescent="0.2">
      <c r="A29" s="1" t="s">
        <v>11</v>
      </c>
      <c r="C29">
        <v>31580</v>
      </c>
      <c r="D29">
        <v>22530</v>
      </c>
      <c r="F29" s="1" t="s">
        <v>41</v>
      </c>
    </row>
    <row r="30" spans="1:6" x14ac:dyDescent="0.2">
      <c r="A30" s="1" t="s">
        <v>22</v>
      </c>
      <c r="C30">
        <f>C29-2*C28</f>
        <v>8040</v>
      </c>
      <c r="D30">
        <f>D29-2*D28</f>
        <v>5630</v>
      </c>
      <c r="F30" s="1" t="s">
        <v>23</v>
      </c>
    </row>
    <row r="31" spans="1:6" x14ac:dyDescent="0.2">
      <c r="A31" s="1" t="s">
        <v>12</v>
      </c>
      <c r="C31">
        <f>ROUND(C29/C28,2)</f>
        <v>2.68</v>
      </c>
      <c r="D31">
        <f>ROUND(D29/D28,2)</f>
        <v>2.67</v>
      </c>
      <c r="F31" s="1" t="s">
        <v>25</v>
      </c>
    </row>
    <row r="32" spans="1:6" x14ac:dyDescent="0.2">
      <c r="A32" s="1" t="s">
        <v>24</v>
      </c>
      <c r="C32">
        <f>ROUND(C30/C28,2)</f>
        <v>0.68</v>
      </c>
      <c r="D32">
        <f>ROUND(D30/D28,2)</f>
        <v>0.67</v>
      </c>
      <c r="F32" s="1" t="s">
        <v>26</v>
      </c>
    </row>
    <row r="33" spans="1:6" x14ac:dyDescent="0.2">
      <c r="A33" s="1" t="s">
        <v>19</v>
      </c>
      <c r="C33">
        <v>1000</v>
      </c>
      <c r="D33">
        <v>1000</v>
      </c>
      <c r="F33" s="1" t="s">
        <v>43</v>
      </c>
    </row>
    <row r="34" spans="1:6" x14ac:dyDescent="0.2">
      <c r="A34" s="1" t="s">
        <v>27</v>
      </c>
      <c r="C34">
        <v>31</v>
      </c>
      <c r="D34">
        <v>22</v>
      </c>
      <c r="F34" s="1" t="s">
        <v>41</v>
      </c>
    </row>
    <row r="35" spans="1:6" x14ac:dyDescent="0.2">
      <c r="A35" s="1" t="s">
        <v>29</v>
      </c>
      <c r="C35">
        <f>ROUNDDOWN(C29/C33,0)</f>
        <v>31</v>
      </c>
      <c r="D35">
        <f>ROUNDDOWN(D29/D33,0)</f>
        <v>22</v>
      </c>
      <c r="F35" s="1" t="s">
        <v>28</v>
      </c>
    </row>
    <row r="36" spans="1:6" x14ac:dyDescent="0.2">
      <c r="A36" s="1" t="s">
        <v>30</v>
      </c>
      <c r="C36">
        <f>2*ROUNDDOWN(C28/C33,0)+ROUNDDOWN(C30/C33,0)</f>
        <v>30</v>
      </c>
      <c r="D36">
        <v>21</v>
      </c>
      <c r="F36" s="1" t="s">
        <v>31</v>
      </c>
    </row>
    <row r="37" spans="1:6" x14ac:dyDescent="0.2">
      <c r="A37" s="1" t="s">
        <v>42</v>
      </c>
      <c r="C37">
        <v>28</v>
      </c>
      <c r="D37">
        <v>18</v>
      </c>
      <c r="F37" s="1" t="s">
        <v>39</v>
      </c>
    </row>
    <row r="38" spans="1:6" x14ac:dyDescent="0.2">
      <c r="A38" s="1" t="s">
        <v>17</v>
      </c>
      <c r="C38" s="6">
        <v>0.59</v>
      </c>
      <c r="D38" s="6">
        <v>0.51</v>
      </c>
      <c r="F38" s="1" t="s">
        <v>41</v>
      </c>
    </row>
    <row r="40" spans="1:6" x14ac:dyDescent="0.2">
      <c r="A40" s="1" t="s">
        <v>51</v>
      </c>
    </row>
    <row r="42" spans="1:6" x14ac:dyDescent="0.2">
      <c r="A42" s="2" t="s">
        <v>0</v>
      </c>
      <c r="B42" s="2" t="s">
        <v>1</v>
      </c>
      <c r="C42" s="2" t="s">
        <v>4</v>
      </c>
      <c r="D42" s="2" t="s">
        <v>4</v>
      </c>
      <c r="E42" s="2"/>
      <c r="F42" s="2" t="s">
        <v>21</v>
      </c>
    </row>
    <row r="43" spans="1:6" x14ac:dyDescent="0.2">
      <c r="A43" s="1" t="s">
        <v>14</v>
      </c>
      <c r="C43" s="8" t="s">
        <v>13</v>
      </c>
      <c r="D43" s="8" t="s">
        <v>6</v>
      </c>
      <c r="F43" s="2" t="s">
        <v>21</v>
      </c>
    </row>
    <row r="44" spans="1:6" x14ac:dyDescent="0.2">
      <c r="A44" s="1" t="s">
        <v>16</v>
      </c>
      <c r="B44">
        <v>11528</v>
      </c>
      <c r="F44" s="1" t="s">
        <v>45</v>
      </c>
    </row>
    <row r="45" spans="1:6" x14ac:dyDescent="0.2">
      <c r="A45" s="1" t="s">
        <v>15</v>
      </c>
      <c r="B45">
        <v>6496</v>
      </c>
      <c r="F45" s="1" t="s">
        <v>45</v>
      </c>
    </row>
    <row r="46" spans="1:6" x14ac:dyDescent="0.2">
      <c r="A46" s="1" t="s">
        <v>32</v>
      </c>
      <c r="B46">
        <v>17710</v>
      </c>
      <c r="F46" s="1" t="s">
        <v>40</v>
      </c>
    </row>
    <row r="47" spans="1:6" x14ac:dyDescent="0.2">
      <c r="A47" s="1" t="s">
        <v>33</v>
      </c>
      <c r="B47">
        <f>B44+B45</f>
        <v>18024</v>
      </c>
      <c r="D47" s="5"/>
      <c r="E47" s="5"/>
      <c r="F47" s="1" t="s">
        <v>46</v>
      </c>
    </row>
    <row r="48" spans="1:6" x14ac:dyDescent="0.2">
      <c r="A48" s="1" t="s">
        <v>5</v>
      </c>
      <c r="B48">
        <v>175</v>
      </c>
      <c r="F48" s="1" t="s">
        <v>40</v>
      </c>
    </row>
    <row r="49" spans="1:6" x14ac:dyDescent="0.2">
      <c r="A49" s="1" t="s">
        <v>7</v>
      </c>
      <c r="C49">
        <v>3950</v>
      </c>
      <c r="D49">
        <v>2400</v>
      </c>
      <c r="F49" s="1" t="s">
        <v>47</v>
      </c>
    </row>
    <row r="50" spans="1:6" x14ac:dyDescent="0.2">
      <c r="A50" s="1" t="s">
        <v>8</v>
      </c>
      <c r="C50">
        <v>3950</v>
      </c>
      <c r="D50">
        <v>3230</v>
      </c>
      <c r="F50" s="1" t="s">
        <v>47</v>
      </c>
    </row>
    <row r="51" spans="1:6" x14ac:dyDescent="0.2">
      <c r="A51" s="1" t="s">
        <v>34</v>
      </c>
      <c r="C51">
        <f>ROUNDDOWN(C49*2/3,0)</f>
        <v>2633</v>
      </c>
      <c r="D51">
        <f>ROUNDDOWN(D49*2/3,0)</f>
        <v>1600</v>
      </c>
      <c r="F51" s="1" t="s">
        <v>37</v>
      </c>
    </row>
    <row r="52" spans="1:6" x14ac:dyDescent="0.2">
      <c r="A52" s="1" t="s">
        <v>35</v>
      </c>
      <c r="C52">
        <f>ROUNDDOWN(C50*2/3,0)</f>
        <v>2633</v>
      </c>
      <c r="D52">
        <f>ROUNDDOWN(D50*2/3,0)</f>
        <v>2153</v>
      </c>
      <c r="F52" s="1" t="s">
        <v>37</v>
      </c>
    </row>
    <row r="53" spans="1:6" x14ac:dyDescent="0.2">
      <c r="A53" s="1" t="s">
        <v>10</v>
      </c>
      <c r="C53">
        <f>C49+C50</f>
        <v>7900</v>
      </c>
      <c r="D53">
        <f>D49+D50</f>
        <v>5630</v>
      </c>
      <c r="F53" s="1" t="s">
        <v>38</v>
      </c>
    </row>
    <row r="54" spans="1:6" x14ac:dyDescent="0.2">
      <c r="A54" s="1" t="s">
        <v>11</v>
      </c>
      <c r="C54">
        <v>21070</v>
      </c>
      <c r="D54">
        <v>14970</v>
      </c>
      <c r="F54" s="1" t="s">
        <v>47</v>
      </c>
    </row>
    <row r="55" spans="1:6" x14ac:dyDescent="0.2">
      <c r="A55" s="1" t="s">
        <v>22</v>
      </c>
      <c r="C55">
        <f>C54-2*C53</f>
        <v>5270</v>
      </c>
      <c r="D55">
        <f>D54-2*D53</f>
        <v>3710</v>
      </c>
      <c r="F55" s="1" t="s">
        <v>23</v>
      </c>
    </row>
    <row r="56" spans="1:6" x14ac:dyDescent="0.2">
      <c r="A56" s="1" t="s">
        <v>12</v>
      </c>
      <c r="C56">
        <f>ROUND(C54/C53,2)</f>
        <v>2.67</v>
      </c>
      <c r="D56">
        <f>ROUND(D54/D53,2)</f>
        <v>2.66</v>
      </c>
      <c r="F56" s="1" t="s">
        <v>25</v>
      </c>
    </row>
    <row r="57" spans="1:6" x14ac:dyDescent="0.2">
      <c r="A57" s="1" t="s">
        <v>24</v>
      </c>
      <c r="C57">
        <f>ROUND(C55/C53,2)</f>
        <v>0.67</v>
      </c>
      <c r="D57">
        <f>ROUND(D55/D53,2)</f>
        <v>0.66</v>
      </c>
      <c r="F57" s="1" t="s">
        <v>26</v>
      </c>
    </row>
    <row r="58" spans="1:6" x14ac:dyDescent="0.2">
      <c r="A58" s="7" t="s">
        <v>19</v>
      </c>
      <c r="C58">
        <v>1000</v>
      </c>
      <c r="D58">
        <v>1000</v>
      </c>
      <c r="F58" s="1" t="s">
        <v>43</v>
      </c>
    </row>
    <row r="59" spans="1:6" ht="17" customHeight="1" x14ac:dyDescent="0.2">
      <c r="A59" s="1" t="s">
        <v>27</v>
      </c>
      <c r="C59">
        <v>21</v>
      </c>
      <c r="D59">
        <v>15</v>
      </c>
      <c r="F59" s="1" t="s">
        <v>47</v>
      </c>
    </row>
    <row r="60" spans="1:6" ht="17" customHeight="1" x14ac:dyDescent="0.2">
      <c r="A60" s="1" t="s">
        <v>29</v>
      </c>
      <c r="C60">
        <f>ROUNDDOWN(C54/C58,0)</f>
        <v>21</v>
      </c>
      <c r="D60">
        <f>ROUNDDOWN(D54/D58,0)</f>
        <v>14</v>
      </c>
      <c r="F60" s="1" t="s">
        <v>28</v>
      </c>
    </row>
    <row r="61" spans="1:6" ht="17" customHeight="1" x14ac:dyDescent="0.2">
      <c r="A61" s="1" t="s">
        <v>30</v>
      </c>
      <c r="C61">
        <f>2*ROUNDDOWN(C53/C58,0)+ROUNDDOWN(C55/C58,0)</f>
        <v>19</v>
      </c>
      <c r="D61">
        <f>2*ROUNDDOWN(D53/D58,0)+ROUNDDOWN(D55/D58,0)</f>
        <v>13</v>
      </c>
      <c r="F61" s="1" t="s">
        <v>31</v>
      </c>
    </row>
    <row r="62" spans="1:6" ht="17" customHeight="1" x14ac:dyDescent="0.2">
      <c r="A62" s="1" t="s">
        <v>42</v>
      </c>
      <c r="C62">
        <v>20</v>
      </c>
      <c r="D62">
        <v>13</v>
      </c>
      <c r="F62" s="1" t="s">
        <v>39</v>
      </c>
    </row>
    <row r="63" spans="1:6" x14ac:dyDescent="0.2">
      <c r="A63" s="1" t="s">
        <v>17</v>
      </c>
      <c r="C63" s="6">
        <v>0.53</v>
      </c>
      <c r="D63" s="6">
        <v>0.35</v>
      </c>
      <c r="F63" s="7" t="s">
        <v>47</v>
      </c>
    </row>
    <row r="64" spans="1:6" x14ac:dyDescent="0.2">
      <c r="C64" s="6"/>
      <c r="D64" s="6"/>
      <c r="F64" s="7"/>
    </row>
    <row r="65" spans="1:6" x14ac:dyDescent="0.2">
      <c r="A65" s="1" t="s">
        <v>53</v>
      </c>
      <c r="C65" s="6"/>
      <c r="D65" s="6"/>
      <c r="F65" s="7"/>
    </row>
    <row r="66" spans="1:6" x14ac:dyDescent="0.2">
      <c r="C66" s="6"/>
      <c r="D66" s="6"/>
      <c r="F66" s="7"/>
    </row>
    <row r="67" spans="1:6" x14ac:dyDescent="0.2">
      <c r="A67" s="2" t="s">
        <v>0</v>
      </c>
      <c r="B67" s="2" t="s">
        <v>1</v>
      </c>
      <c r="C67" s="2" t="s">
        <v>4</v>
      </c>
      <c r="D67" s="2" t="s">
        <v>4</v>
      </c>
      <c r="E67" s="2"/>
      <c r="F67" s="2" t="s">
        <v>21</v>
      </c>
    </row>
    <row r="68" spans="1:6" x14ac:dyDescent="0.2">
      <c r="A68" s="1" t="s">
        <v>18</v>
      </c>
      <c r="C68" s="8" t="s">
        <v>13</v>
      </c>
      <c r="D68" s="8" t="s">
        <v>6</v>
      </c>
    </row>
    <row r="69" spans="1:6" x14ac:dyDescent="0.2">
      <c r="A69" s="1" t="s">
        <v>32</v>
      </c>
      <c r="B69">
        <v>6500</v>
      </c>
      <c r="F69" s="1" t="s">
        <v>48</v>
      </c>
    </row>
    <row r="70" spans="1:6" x14ac:dyDescent="0.2">
      <c r="A70" s="1" t="s">
        <v>3</v>
      </c>
      <c r="B70">
        <v>6496</v>
      </c>
      <c r="F70" s="1" t="s">
        <v>45</v>
      </c>
    </row>
    <row r="71" spans="1:6" x14ac:dyDescent="0.2">
      <c r="A71" s="1" t="s">
        <v>5</v>
      </c>
      <c r="B71">
        <v>65</v>
      </c>
      <c r="F71" s="1" t="s">
        <v>48</v>
      </c>
    </row>
    <row r="72" spans="1:6" x14ac:dyDescent="0.2">
      <c r="A72" s="3" t="s">
        <v>20</v>
      </c>
    </row>
    <row r="73" spans="1:6" x14ac:dyDescent="0.2">
      <c r="A73" s="1" t="s">
        <v>10</v>
      </c>
      <c r="C73">
        <v>3130</v>
      </c>
      <c r="D73">
        <v>2320</v>
      </c>
      <c r="F73" s="1" t="s">
        <v>49</v>
      </c>
    </row>
    <row r="74" spans="1:6" x14ac:dyDescent="0.2">
      <c r="A74" s="1" t="s">
        <v>11</v>
      </c>
      <c r="C74">
        <v>8350</v>
      </c>
      <c r="D74">
        <v>6190</v>
      </c>
      <c r="F74" s="1" t="s">
        <v>49</v>
      </c>
    </row>
    <row r="75" spans="1:6" x14ac:dyDescent="0.2">
      <c r="A75" s="1" t="s">
        <v>22</v>
      </c>
      <c r="C75">
        <f>C74-2*C73</f>
        <v>2090</v>
      </c>
      <c r="D75">
        <f>D74-2*D73</f>
        <v>1550</v>
      </c>
      <c r="F75" s="1" t="s">
        <v>23</v>
      </c>
    </row>
    <row r="76" spans="1:6" x14ac:dyDescent="0.2">
      <c r="A76" s="1" t="s">
        <v>12</v>
      </c>
      <c r="C76">
        <f>ROUND(C74/C73,2)</f>
        <v>2.67</v>
      </c>
      <c r="D76">
        <f>ROUND(D74/D73,2)</f>
        <v>2.67</v>
      </c>
      <c r="F76" s="1" t="s">
        <v>25</v>
      </c>
    </row>
    <row r="77" spans="1:6" x14ac:dyDescent="0.2">
      <c r="A77" s="1" t="s">
        <v>24</v>
      </c>
      <c r="C77">
        <f>ROUND(C75/C73,2)</f>
        <v>0.67</v>
      </c>
      <c r="D77">
        <f>ROUND(D75/D73,2)</f>
        <v>0.67</v>
      </c>
      <c r="F77" s="1" t="s">
        <v>26</v>
      </c>
    </row>
    <row r="78" spans="1:6" x14ac:dyDescent="0.2">
      <c r="A78" s="1" t="s">
        <v>19</v>
      </c>
      <c r="C78">
        <v>1000</v>
      </c>
      <c r="D78">
        <v>1000</v>
      </c>
      <c r="F78" s="1" t="s">
        <v>43</v>
      </c>
    </row>
    <row r="79" spans="1:6" x14ac:dyDescent="0.2">
      <c r="A79" s="1" t="s">
        <v>27</v>
      </c>
      <c r="C79" s="4">
        <v>8</v>
      </c>
      <c r="D79">
        <v>6</v>
      </c>
      <c r="F79" s="1" t="s">
        <v>49</v>
      </c>
    </row>
    <row r="80" spans="1:6" x14ac:dyDescent="0.2">
      <c r="A80" s="1" t="s">
        <v>29</v>
      </c>
      <c r="C80">
        <f>ROUNDDOWN(C74/C78,0)</f>
        <v>8</v>
      </c>
      <c r="D80">
        <f>ROUNDDOWN(D74/D78,0)</f>
        <v>6</v>
      </c>
      <c r="F80" s="1" t="s">
        <v>28</v>
      </c>
    </row>
    <row r="81" spans="1:6" x14ac:dyDescent="0.2">
      <c r="A81" s="1" t="s">
        <v>30</v>
      </c>
      <c r="C81">
        <f>2*ROUNDDOWN(C73/C78,0)+ROUNDDOWN(C75/C78,0)</f>
        <v>8</v>
      </c>
      <c r="D81">
        <f>2*ROUNDDOWN(D73/D78,0)+ROUNDDOWN(D75/D78,0)</f>
        <v>5</v>
      </c>
      <c r="F81" s="1" t="s">
        <v>31</v>
      </c>
    </row>
    <row r="82" spans="1:6" x14ac:dyDescent="0.2">
      <c r="A82" s="1" t="s">
        <v>42</v>
      </c>
      <c r="C82" s="4">
        <v>8</v>
      </c>
      <c r="D82">
        <v>5</v>
      </c>
      <c r="F82" s="1" t="s">
        <v>39</v>
      </c>
    </row>
    <row r="83" spans="1:6" x14ac:dyDescent="0.2">
      <c r="A83" s="1" t="s">
        <v>17</v>
      </c>
      <c r="C83" s="6">
        <v>0.44</v>
      </c>
      <c r="D83" s="6">
        <v>0.35</v>
      </c>
      <c r="F83" s="1" t="s">
        <v>49</v>
      </c>
    </row>
    <row r="84" spans="1:6" x14ac:dyDescent="0.2">
      <c r="C84" s="6"/>
      <c r="D84" s="6"/>
    </row>
    <row r="85" spans="1:6" x14ac:dyDescent="0.2">
      <c r="A85" s="9" t="s">
        <v>96</v>
      </c>
    </row>
    <row r="87" spans="1:6" x14ac:dyDescent="0.2">
      <c r="A87" s="1" t="s">
        <v>54</v>
      </c>
    </row>
    <row r="88" spans="1:6" x14ac:dyDescent="0.2">
      <c r="A88" s="9" t="s">
        <v>52</v>
      </c>
    </row>
    <row r="89" spans="1:6" x14ac:dyDescent="0.2">
      <c r="A89" s="9" t="s">
        <v>61</v>
      </c>
    </row>
    <row r="91" spans="1:6" x14ac:dyDescent="0.2">
      <c r="A91" s="2" t="s">
        <v>0</v>
      </c>
      <c r="B91" s="2" t="s">
        <v>1</v>
      </c>
    </row>
    <row r="92" spans="1:6" x14ac:dyDescent="0.2">
      <c r="A92" s="10" t="s">
        <v>60</v>
      </c>
    </row>
    <row r="93" spans="1:6" x14ac:dyDescent="0.2">
      <c r="A93" s="1" t="s">
        <v>62</v>
      </c>
      <c r="B93" t="s">
        <v>55</v>
      </c>
    </row>
    <row r="94" spans="1:6" x14ac:dyDescent="0.2">
      <c r="A94" s="1" t="s">
        <v>56</v>
      </c>
      <c r="B94" t="s">
        <v>57</v>
      </c>
    </row>
    <row r="95" spans="1:6" x14ac:dyDescent="0.2">
      <c r="A95" s="1" t="s">
        <v>99</v>
      </c>
      <c r="B95">
        <v>3831</v>
      </c>
    </row>
    <row r="96" spans="1:6" x14ac:dyDescent="0.2">
      <c r="A96" s="10" t="s">
        <v>97</v>
      </c>
    </row>
    <row r="97" spans="1:2" x14ac:dyDescent="0.2">
      <c r="A97" s="1" t="s">
        <v>98</v>
      </c>
      <c r="B97">
        <v>64</v>
      </c>
    </row>
    <row r="98" spans="1:2" x14ac:dyDescent="0.2">
      <c r="A98" s="10" t="s">
        <v>58</v>
      </c>
    </row>
    <row r="99" spans="1:2" x14ac:dyDescent="0.2">
      <c r="A99" s="1" t="s">
        <v>3</v>
      </c>
      <c r="B99">
        <v>60002</v>
      </c>
    </row>
    <row r="100" spans="1:2" x14ac:dyDescent="0.2">
      <c r="A100" s="1" t="s">
        <v>5</v>
      </c>
      <c r="B100">
        <v>145</v>
      </c>
    </row>
    <row r="101" spans="1:2" x14ac:dyDescent="0.2">
      <c r="A101" s="11" t="s">
        <v>106</v>
      </c>
    </row>
    <row r="102" spans="1:2" x14ac:dyDescent="0.2">
      <c r="A102" s="1" t="s">
        <v>100</v>
      </c>
      <c r="B102">
        <v>1328</v>
      </c>
    </row>
    <row r="103" spans="1:2" x14ac:dyDescent="0.2">
      <c r="A103" s="1" t="s">
        <v>101</v>
      </c>
      <c r="B103">
        <v>1003</v>
      </c>
    </row>
    <row r="104" spans="1:2" x14ac:dyDescent="0.2">
      <c r="A104" s="1" t="s">
        <v>102</v>
      </c>
      <c r="B104">
        <v>1384</v>
      </c>
    </row>
    <row r="105" spans="1:2" x14ac:dyDescent="0.2">
      <c r="A105" s="1" t="s">
        <v>103</v>
      </c>
      <c r="B105">
        <v>1342</v>
      </c>
    </row>
    <row r="106" spans="1:2" x14ac:dyDescent="0.2">
      <c r="A106" s="1" t="s">
        <v>104</v>
      </c>
      <c r="B106">
        <v>1541</v>
      </c>
    </row>
    <row r="107" spans="1:2" x14ac:dyDescent="0.2">
      <c r="A107" s="1" t="s">
        <v>105</v>
      </c>
      <c r="B107">
        <v>1298</v>
      </c>
    </row>
    <row r="108" spans="1:2" x14ac:dyDescent="0.2">
      <c r="A108" s="1" t="s">
        <v>59</v>
      </c>
      <c r="B108">
        <f>SUM(B102:B107)</f>
        <v>7896</v>
      </c>
    </row>
    <row r="110" spans="1:2" x14ac:dyDescent="0.2">
      <c r="A110" s="9" t="s">
        <v>107</v>
      </c>
    </row>
    <row r="112" spans="1:2" x14ac:dyDescent="0.2">
      <c r="A112" s="1" t="s">
        <v>63</v>
      </c>
    </row>
    <row r="113" spans="1:6" x14ac:dyDescent="0.2">
      <c r="A113" s="9" t="s">
        <v>66</v>
      </c>
    </row>
    <row r="114" spans="1:6" x14ac:dyDescent="0.2">
      <c r="A114" s="9" t="s">
        <v>64</v>
      </c>
    </row>
    <row r="115" spans="1:6" x14ac:dyDescent="0.2">
      <c r="A115" s="9" t="s">
        <v>123</v>
      </c>
    </row>
    <row r="116" spans="1:6" x14ac:dyDescent="0.2">
      <c r="A116" s="9" t="s">
        <v>124</v>
      </c>
    </row>
    <row r="118" spans="1:6" x14ac:dyDescent="0.2">
      <c r="A118" s="2" t="s">
        <v>0</v>
      </c>
      <c r="B118" s="2" t="s">
        <v>1</v>
      </c>
      <c r="C118" s="2" t="s">
        <v>4</v>
      </c>
      <c r="D118" s="2" t="s">
        <v>4</v>
      </c>
      <c r="E118" s="2"/>
      <c r="F118" s="2" t="s">
        <v>21</v>
      </c>
    </row>
    <row r="119" spans="1:6" x14ac:dyDescent="0.2">
      <c r="A119" s="9" t="s">
        <v>65</v>
      </c>
    </row>
    <row r="120" spans="1:6" x14ac:dyDescent="0.2">
      <c r="A120" s="1" t="s">
        <v>108</v>
      </c>
      <c r="B120">
        <v>40</v>
      </c>
    </row>
    <row r="121" spans="1:6" x14ac:dyDescent="0.2">
      <c r="A121" s="1" t="s">
        <v>109</v>
      </c>
      <c r="B121">
        <v>100</v>
      </c>
    </row>
    <row r="122" spans="1:6" x14ac:dyDescent="0.2">
      <c r="A122" s="1" t="s">
        <v>110</v>
      </c>
      <c r="B122">
        <v>4000</v>
      </c>
      <c r="F122" s="1" t="s">
        <v>67</v>
      </c>
    </row>
    <row r="123" spans="1:6" x14ac:dyDescent="0.2">
      <c r="A123" s="9" t="s">
        <v>70</v>
      </c>
    </row>
    <row r="124" spans="1:6" x14ac:dyDescent="0.2">
      <c r="A124" s="1" t="s">
        <v>111</v>
      </c>
      <c r="B124">
        <v>20</v>
      </c>
      <c r="F124" s="1" t="s">
        <v>83</v>
      </c>
    </row>
    <row r="125" spans="1:6" x14ac:dyDescent="0.2">
      <c r="A125" s="1" t="s">
        <v>112</v>
      </c>
      <c r="B125">
        <v>15</v>
      </c>
      <c r="F125" s="1" t="s">
        <v>68</v>
      </c>
    </row>
    <row r="126" spans="1:6" x14ac:dyDescent="0.2">
      <c r="A126" s="1" t="s">
        <v>84</v>
      </c>
      <c r="B126">
        <f>B120+B124+B125</f>
        <v>75</v>
      </c>
      <c r="F126" s="1" t="s">
        <v>69</v>
      </c>
    </row>
    <row r="127" spans="1:6" x14ac:dyDescent="0.2">
      <c r="A127" s="9" t="s">
        <v>71</v>
      </c>
    </row>
    <row r="128" spans="1:6" x14ac:dyDescent="0.2">
      <c r="A128" s="1" t="s">
        <v>113</v>
      </c>
      <c r="B128">
        <v>10</v>
      </c>
      <c r="F128" s="1" t="s">
        <v>72</v>
      </c>
    </row>
    <row r="129" spans="1:6" x14ac:dyDescent="0.2">
      <c r="A129" s="1" t="s">
        <v>85</v>
      </c>
      <c r="B129">
        <v>64</v>
      </c>
      <c r="F129" s="1" t="s">
        <v>73</v>
      </c>
    </row>
    <row r="130" spans="1:6" x14ac:dyDescent="0.2">
      <c r="A130" s="1" t="s">
        <v>114</v>
      </c>
      <c r="B130">
        <f>B121+B128+B129</f>
        <v>174</v>
      </c>
      <c r="F130" s="1" t="s">
        <v>74</v>
      </c>
    </row>
    <row r="131" spans="1:6" x14ac:dyDescent="0.2">
      <c r="A131" s="9" t="s">
        <v>75</v>
      </c>
    </row>
    <row r="132" spans="1:6" x14ac:dyDescent="0.2">
      <c r="A132" s="1" t="s">
        <v>115</v>
      </c>
      <c r="B132">
        <f>B126*B130</f>
        <v>13050</v>
      </c>
      <c r="F132" s="1" t="s">
        <v>78</v>
      </c>
    </row>
    <row r="133" spans="1:6" x14ac:dyDescent="0.2">
      <c r="A133" s="9" t="s">
        <v>76</v>
      </c>
    </row>
    <row r="134" spans="1:6" x14ac:dyDescent="0.2">
      <c r="A134" s="1" t="s">
        <v>116</v>
      </c>
      <c r="B134">
        <f>B124*(B128+B121)</f>
        <v>2200</v>
      </c>
      <c r="F134" s="1" t="s">
        <v>81</v>
      </c>
    </row>
    <row r="135" spans="1:6" x14ac:dyDescent="0.2">
      <c r="A135" s="1" t="s">
        <v>117</v>
      </c>
      <c r="B135">
        <f>(B124+B120)*B129</f>
        <v>3840</v>
      </c>
      <c r="F135" s="1" t="s">
        <v>79</v>
      </c>
    </row>
    <row r="136" spans="1:6" x14ac:dyDescent="0.2">
      <c r="A136" s="1" t="s">
        <v>118</v>
      </c>
      <c r="B136">
        <f>SUM(B134:B135)</f>
        <v>6040</v>
      </c>
      <c r="F136" s="1" t="s">
        <v>80</v>
      </c>
    </row>
    <row r="137" spans="1:6" x14ac:dyDescent="0.2">
      <c r="A137" s="9" t="s">
        <v>77</v>
      </c>
    </row>
    <row r="138" spans="1:6" x14ac:dyDescent="0.2">
      <c r="A138" s="1" t="s">
        <v>119</v>
      </c>
      <c r="B138">
        <f>B132-B122-B136</f>
        <v>3010</v>
      </c>
      <c r="F138" s="1" t="s">
        <v>82</v>
      </c>
    </row>
    <row r="139" spans="1:6" x14ac:dyDescent="0.2">
      <c r="A139" s="1" t="s">
        <v>120</v>
      </c>
      <c r="B139" s="6">
        <f>B138/B132</f>
        <v>0.23065134099616857</v>
      </c>
      <c r="F139" s="1" t="s">
        <v>121</v>
      </c>
    </row>
    <row r="140" spans="1:6" x14ac:dyDescent="0.2">
      <c r="B140" s="6"/>
    </row>
    <row r="141" spans="1:6" x14ac:dyDescent="0.2">
      <c r="A141" s="9" t="s">
        <v>122</v>
      </c>
    </row>
    <row r="142" spans="1:6" x14ac:dyDescent="0.2">
      <c r="A142" s="9" t="s">
        <v>86</v>
      </c>
    </row>
  </sheetData>
  <printOptions gridLines="1"/>
  <pageMargins left="0.7" right="0.7" top="0.75" bottom="0.75" header="0.3" footer="0.3"/>
  <pageSetup scale="73" fitToHeight="0" orientation="landscape" horizontalDpi="0" verticalDpi="0"/>
  <rowBreaks count="5" manualBreakCount="5">
    <brk id="39" max="16383" man="1"/>
    <brk id="64" max="5" man="1"/>
    <brk id="86" max="16383" man="1"/>
    <brk id="111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2023-01-02T20:09:08Z</cp:lastPrinted>
  <dcterms:created xsi:type="dcterms:W3CDTF">2022-12-19T22:40:56Z</dcterms:created>
  <dcterms:modified xsi:type="dcterms:W3CDTF">2023-01-02T20:11:19Z</dcterms:modified>
</cp:coreProperties>
</file>